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Users\Marga\Dropbox\204\Bargaining_2024\Bargaining Updates\Ratification_2\Ratification Bulk Voting\"/>
    </mc:Choice>
  </mc:AlternateContent>
  <xr:revisionPtr revIDLastSave="0" documentId="8_{C47ED6BB-0CCC-467D-870E-1FAF1953B3C7}" xr6:coauthVersionLast="47" xr6:coauthVersionMax="47" xr10:uidLastSave="{00000000-0000-0000-0000-000000000000}"/>
  <bookViews>
    <workbookView xWindow="-120" yWindow="-120" windowWidth="20730" windowHeight="11040" xr2:uid="{A324327D-D7AC-46D8-985E-5C0F3FEC2DD2}"/>
  </bookViews>
  <sheets>
    <sheet name="Wage Estimator" sheetId="2" r:id="rId1"/>
  </sheets>
  <definedNames>
    <definedName name="_xlnm.Print_Area" localSheetId="0">'Wage Estimator'!$A$1:$K$27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6" i="2" l="1"/>
  <c r="O17" i="2"/>
  <c r="O18" i="2"/>
  <c r="B16" i="2" a="1"/>
  <c r="B16" i="2" s="1"/>
  <c r="E15" i="2" l="1" a="1"/>
  <c r="E15" i="2" s="1"/>
  <c r="H15" i="2" l="1" a="1"/>
  <c r="H15" i="2" s="1"/>
  <c r="G15" i="2" a="1"/>
  <c r="G15" i="2" s="1"/>
  <c r="B18" i="2"/>
  <c r="C16" i="2" l="1"/>
  <c r="J22" i="2" l="1"/>
  <c r="C17" i="2"/>
  <c r="D16" i="2"/>
  <c r="C18" i="2" l="1"/>
  <c r="E16" i="2"/>
  <c r="D17" i="2"/>
  <c r="C19" i="2" l="1"/>
  <c r="J23" i="2" s="1" a="1"/>
  <c r="J23" i="2" s="1"/>
  <c r="D18" i="2"/>
  <c r="D19" i="2" s="1"/>
  <c r="F16" i="2"/>
  <c r="E17" i="2"/>
  <c r="J24" i="2" l="1" a="1"/>
  <c r="J24" i="2" s="1"/>
  <c r="J25" i="2" a="1"/>
  <c r="J25" i="2" s="1"/>
  <c r="E18" i="2"/>
  <c r="E19" i="2" s="1"/>
  <c r="G16" i="2"/>
  <c r="F17" i="2"/>
  <c r="J26" i="2" l="1"/>
  <c r="F18" i="2"/>
  <c r="F19" i="2" s="1"/>
  <c r="H16" i="2"/>
  <c r="G17" i="2"/>
  <c r="G18" i="2" l="1"/>
  <c r="G19" i="2" s="1"/>
  <c r="H17" i="2"/>
  <c r="H18" i="2" s="1"/>
  <c r="J16" i="2"/>
  <c r="I16" i="2"/>
  <c r="J17" i="2" l="1"/>
  <c r="I17" i="2"/>
  <c r="H19" i="2" l="1"/>
  <c r="J18" i="2"/>
  <c r="I18" i="2"/>
  <c r="J19" i="2" l="1"/>
  <c r="I1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<sst xmlns="http://schemas.openxmlformats.org/spreadsheetml/2006/main" count="46" uniqueCount="46">
  <si>
    <t>3% GWI</t>
  </si>
  <si>
    <t>Total % Increase</t>
  </si>
  <si>
    <t>What is your current wage?</t>
  </si>
  <si>
    <t>A</t>
  </si>
  <si>
    <t>Percentage Increase</t>
  </si>
  <si>
    <t>Flat Rate Increase</t>
  </si>
  <si>
    <t>B</t>
  </si>
  <si>
    <t>Less than 15 years</t>
  </si>
  <si>
    <t>25 years or more</t>
  </si>
  <si>
    <t>Between 20 and 25 years</t>
  </si>
  <si>
    <t>Between 15 and 20 years</t>
  </si>
  <si>
    <t>Estimated regular hours in 46 weeks</t>
  </si>
  <si>
    <t>Estimated OT hours in 46 weeks</t>
  </si>
  <si>
    <t>Estimated standby hours in 46 weeks</t>
  </si>
  <si>
    <t>On average, how many OT hours do you work every two weeks?</t>
  </si>
  <si>
    <t>On average, how many standby hours are you paid for every two weeks?</t>
  </si>
  <si>
    <t>*</t>
  </si>
  <si>
    <r>
      <rPr>
        <vertAlign val="superscript"/>
        <sz val="10"/>
        <color theme="1"/>
        <rFont val="Aptos"/>
        <family val="2"/>
      </rPr>
      <t xml:space="preserve">2 </t>
    </r>
    <r>
      <rPr>
        <sz val="10"/>
        <color theme="1"/>
        <rFont val="Aptos"/>
        <family val="2"/>
      </rPr>
      <t>Pool A includes jobs in the following classifications – Health Care Aide, Rehab Aide, Families First Visitor, Mental Health Proctors, Dietary Aide, Linen Aide, Housekeeping, Maintenance 1 &amp; 2, Residential Care Worker, Youth Care Worker, Groundskeeping, Clerical positions where the start rate is less than $21.00/hour – except Unit Clerks. All other classifications not listed above are part of Pool B.</t>
    </r>
  </si>
  <si>
    <r>
      <rPr>
        <vertAlign val="superscript"/>
        <sz val="10"/>
        <color theme="1"/>
        <rFont val="Aptos Narrow"/>
        <family val="2"/>
        <scheme val="minor"/>
      </rPr>
      <t>1</t>
    </r>
    <r>
      <rPr>
        <sz val="10"/>
        <color theme="1"/>
        <rFont val="Aptos Narrow"/>
        <family val="2"/>
        <scheme val="minor"/>
      </rPr>
      <t xml:space="preserve"> This calculator assumes that if you have the necessary years of service that you have qualified for the existing long service steps.  Individual circumstances may vary. </t>
    </r>
  </si>
  <si>
    <r>
      <rPr>
        <vertAlign val="superscript"/>
        <sz val="10"/>
        <color theme="1"/>
        <rFont val="Aptos Narrow"/>
        <family val="2"/>
        <scheme val="minor"/>
      </rPr>
      <t>3</t>
    </r>
    <r>
      <rPr>
        <sz val="10"/>
        <color theme="1"/>
        <rFont val="Aptos Narrow"/>
        <family val="2"/>
        <scheme val="minor"/>
      </rPr>
      <t xml:space="preserve"> In addition to the increases above, in the future you may qualify for an additional step advancement(s) if you are not at the top of your scale.  Each step advancement is worth approximately 3%.</t>
    </r>
  </si>
  <si>
    <r>
      <rPr>
        <vertAlign val="superscript"/>
        <sz val="10"/>
        <color theme="1"/>
        <rFont val="Aptos Narrow"/>
        <family val="2"/>
        <scheme val="minor"/>
      </rPr>
      <t>4</t>
    </r>
    <r>
      <rPr>
        <sz val="10"/>
        <color theme="1"/>
        <rFont val="Aptos Narrow"/>
        <family val="2"/>
        <scheme val="minor"/>
      </rPr>
      <t xml:space="preserve"> This is the regular wage for your position before any long service steps. If you indicated you have 20 or more years of service, you will find your current wage listed next to the "Long Service 20 Years row" and the "Regular Hourly Wage" reduced by 2% to reflect the top of the scale for your position.</t>
    </r>
  </si>
  <si>
    <r>
      <rPr>
        <vertAlign val="superscript"/>
        <sz val="10"/>
        <color theme="1"/>
        <rFont val="Aptos Narrow"/>
        <family val="2"/>
        <scheme val="minor"/>
      </rPr>
      <t>5</t>
    </r>
    <r>
      <rPr>
        <sz val="10"/>
        <color theme="1"/>
        <rFont val="Aptos Narrow"/>
        <family val="2"/>
        <scheme val="minor"/>
      </rPr>
      <t xml:space="preserve"> In order to receive these long service rates, you must have met all the eligible criteria that is in your collective agreement.</t>
    </r>
  </si>
  <si>
    <r>
      <rPr>
        <vertAlign val="superscript"/>
        <sz val="10"/>
        <color theme="1"/>
        <rFont val="Aptos Narrow"/>
        <family val="2"/>
        <scheme val="minor"/>
      </rPr>
      <t>6</t>
    </r>
    <r>
      <rPr>
        <sz val="10"/>
        <color theme="1"/>
        <rFont val="Aptos Narrow"/>
        <family val="2"/>
        <scheme val="minor"/>
      </rPr>
      <t xml:space="preserve">This retro pay calculator assumes the new payrates will go into effect on February 17, 2025, resulting in 46 weeks of retroactive pay. A faster implementation would result in a smaller retroactive pay check, but would also mean you are receiving the negotiated raise earlier. A slower implementation would result in more retro, but would mean you've been further delayed in receiving the negotiated raise. This is an estimation only, based entirely on user submitted data. Over or under estimation of average bi-weekly regular hours, OT hours, and standby hours will have significant impact on results </t>
    </r>
  </si>
  <si>
    <t>CUPE 204, CUPE 500, CUPE 4270</t>
  </si>
  <si>
    <t>Regular Wage Retro</t>
  </si>
  <si>
    <t>Long Service Retro</t>
  </si>
  <si>
    <t>Overtime Retro</t>
  </si>
  <si>
    <t>Standby Retro</t>
  </si>
  <si>
    <r>
      <t>Regular Hourly Wage</t>
    </r>
    <r>
      <rPr>
        <vertAlign val="superscript"/>
        <sz val="12"/>
        <color theme="1"/>
        <rFont val="Avenir Next LT Pro Demi"/>
        <family val="2"/>
      </rPr>
      <t>3 4</t>
    </r>
  </si>
  <si>
    <r>
      <t>Long Service 15 years</t>
    </r>
    <r>
      <rPr>
        <vertAlign val="superscript"/>
        <sz val="12"/>
        <color theme="1"/>
        <rFont val="Avenir Next LT Pro Demi"/>
        <family val="2"/>
      </rPr>
      <t>5</t>
    </r>
  </si>
  <si>
    <r>
      <t>Long Service 20 Years</t>
    </r>
    <r>
      <rPr>
        <vertAlign val="superscript"/>
        <sz val="12"/>
        <color theme="1"/>
        <rFont val="Avenir Next LT Pro Demi"/>
        <family val="2"/>
      </rPr>
      <t>5</t>
    </r>
  </si>
  <si>
    <r>
      <t>Long Service 25 years</t>
    </r>
    <r>
      <rPr>
        <vertAlign val="superscript"/>
        <sz val="12"/>
        <color theme="1"/>
        <rFont val="Avenir Next LT Pro Demi"/>
        <family val="2"/>
      </rPr>
      <t>5</t>
    </r>
  </si>
  <si>
    <r>
      <t>Retro Pay Estimator</t>
    </r>
    <r>
      <rPr>
        <b/>
        <vertAlign val="superscript"/>
        <sz val="16"/>
        <color theme="1"/>
        <rFont val="Avenir Next LT Pro Demi"/>
        <family val="2"/>
      </rPr>
      <t>6</t>
    </r>
  </si>
  <si>
    <t>Current
Wage</t>
  </si>
  <si>
    <t>2.75% GWI
&amp; Eliminate
Start Rate</t>
  </si>
  <si>
    <t>Flate
Rate Adjustment</t>
  </si>
  <si>
    <t>Flat Rate
Adjustment</t>
  </si>
  <si>
    <t>Total
Hourly
Wage Increase</t>
  </si>
  <si>
    <t>3% GWI +
Flat Rate
Adjustment</t>
  </si>
  <si>
    <r>
      <t>As of April 1, 2024, how many years of service had you completed?</t>
    </r>
    <r>
      <rPr>
        <vertAlign val="superscript"/>
        <sz val="13"/>
        <color theme="0"/>
        <rFont val="Avenir Next LT Pro Demi"/>
        <family val="2"/>
      </rPr>
      <t>1</t>
    </r>
  </si>
  <si>
    <r>
      <t xml:space="preserve">On average, how many straight time hours do you earn every two weeks? </t>
    </r>
    <r>
      <rPr>
        <sz val="11"/>
        <color theme="0"/>
        <rFont val="Avenir Next LT Pro"/>
        <family val="2"/>
      </rPr>
      <t>This includes all regular hours (EFT &amp; pickup), income protection hours, stat pay at straight time, and vacation pay.</t>
    </r>
  </si>
  <si>
    <r>
      <t>Are you in Pool A or Pool B for
flat rate adjustments?</t>
    </r>
    <r>
      <rPr>
        <vertAlign val="superscript"/>
        <sz val="13"/>
        <color theme="0"/>
        <rFont val="Avenir Next LT Pro Demi"/>
        <family val="2"/>
      </rPr>
      <t>2</t>
    </r>
  </si>
  <si>
    <r>
      <rPr>
        <b/>
        <sz val="11"/>
        <color rgb="FF920049"/>
        <rFont val="Aptos Narrow"/>
        <family val="2"/>
        <scheme val="minor"/>
      </rPr>
      <t>** For illustration purposes only.</t>
    </r>
    <r>
      <rPr>
        <sz val="11"/>
        <color rgb="FF920049"/>
        <rFont val="Aptos Narrow"/>
        <family val="2"/>
        <scheme val="minor"/>
      </rPr>
      <t xml:space="preserve">  The calculator cannot reflect the large number of factors that can impact your wage adjustments and retro pay, including things like scale advancement. Nor does it reflect other premiums and allowances you may be eligible for. User error can also create false data. Changes to scales and retro calculations are still to be completed by the employer.  This calculator does not include any future wage adjustments negotiated through the Market Adjustment and Wage Standardization (MAWS) process, or the Recruitment and Retention Committee, nor does it include any MAWS rate changes from the past Collective Agreement that have yet to be put into effect**</t>
    </r>
  </si>
  <si>
    <t>1% Market Adjustment + 2.5% GWI
&amp; 15-year and
25-year
Long Service</t>
  </si>
  <si>
    <t>Hourly Wage and Retro Pay Estimator</t>
  </si>
  <si>
    <t>Total Estimated
Retro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</si>
</sst>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0.0%"/>
    <numFmt numFmtId="165" formatCode="&quot;$&quot;#,##0.00"/>
    <numFmt numFmtId="166" formatCode="&quot;$&quot;#,##0.000"/>
  </numFmts>
  <fonts count="31" x14ac:knownFonts="1">
    <font>
      <sz val="11"/>
      <color theme="1"/>
      <name val="Aptos Narrow"/>
      <family val="2"/>
      <scheme val="minor"/>
    </font>
    <font>
      <sz val="11"/>
      <color theme="1"/>
      <name val="Aptos Narrow"/>
      <family val="2"/>
      <scheme val="minor"/>
    </font>
    <font>
      <sz val="11"/>
      <color rgb="FFFF0000"/>
      <name val="Aptos Narrow"/>
      <family val="2"/>
      <scheme val="minor"/>
    </font>
    <font>
      <sz val="11"/>
      <color theme="0"/>
      <name val="Aptos Narrow"/>
      <family val="2"/>
      <scheme val="minor"/>
    </font>
    <font>
      <sz val="11"/>
      <name val="Aptos Narrow"/>
      <family val="2"/>
      <scheme val="minor"/>
    </font>
    <font>
      <b/>
      <sz val="22"/>
      <color theme="1"/>
      <name val="Aptos Narrow"/>
      <family val="2"/>
      <scheme val="minor"/>
    </font>
    <font>
      <sz val="11"/>
      <color theme="1"/>
      <name val="Aptos"/>
      <family val="2"/>
    </font>
    <font>
      <b/>
      <sz val="22"/>
      <name val="Aptos Narrow"/>
      <family val="2"/>
      <scheme val="minor"/>
    </font>
    <font>
      <sz val="10"/>
      <color theme="1"/>
      <name val="Aptos"/>
      <family val="2"/>
    </font>
    <font>
      <vertAlign val="superscript"/>
      <sz val="10"/>
      <color theme="1"/>
      <name val="Aptos"/>
      <family val="2"/>
    </font>
    <font>
      <sz val="10"/>
      <color theme="1"/>
      <name val="Aptos Narrow"/>
      <family val="2"/>
      <scheme val="minor"/>
    </font>
    <font>
      <vertAlign val="superscript"/>
      <sz val="10"/>
      <color theme="1"/>
      <name val="Aptos Narrow"/>
      <family val="2"/>
      <scheme val="minor"/>
    </font>
    <font>
      <sz val="11"/>
      <color theme="0"/>
      <name val="Avenir Next LT Pro"/>
      <family val="2"/>
    </font>
    <font>
      <b/>
      <sz val="12"/>
      <color theme="0"/>
      <name val="Avenir Next LT Pro"/>
      <family val="2"/>
    </font>
    <font>
      <sz val="12"/>
      <color theme="1"/>
      <name val="Avenir Next LT Pro Demi"/>
      <family val="2"/>
    </font>
    <font>
      <vertAlign val="superscript"/>
      <sz val="12"/>
      <color theme="1"/>
      <name val="Avenir Next LT Pro Demi"/>
      <family val="2"/>
    </font>
    <font>
      <sz val="12"/>
      <name val="Avenir Next LT Pro Demi"/>
      <family val="2"/>
    </font>
    <font>
      <b/>
      <sz val="16"/>
      <color theme="1"/>
      <name val="Avenir Next LT Pro Demi"/>
      <family val="2"/>
    </font>
    <font>
      <b/>
      <vertAlign val="superscript"/>
      <sz val="16"/>
      <color theme="1"/>
      <name val="Avenir Next LT Pro Demi"/>
      <family val="2"/>
    </font>
    <font>
      <sz val="12"/>
      <color theme="0"/>
      <name val="Avenir Next LT Pro Demi"/>
      <family val="2"/>
    </font>
    <font>
      <sz val="11"/>
      <color theme="0"/>
      <name val="Avenir Next LT Pro Demi"/>
      <family val="2"/>
    </font>
    <font>
      <sz val="14"/>
      <color theme="1"/>
      <name val="Avenir Next LT Pro Demi"/>
      <family val="2"/>
    </font>
    <font>
      <sz val="13"/>
      <color theme="1"/>
      <name val="Avenir Next LT Pro Demi"/>
      <family val="2"/>
    </font>
    <font>
      <sz val="13"/>
      <color theme="0"/>
      <name val="Avenir Next LT Pro Demi"/>
      <family val="2"/>
    </font>
    <font>
      <vertAlign val="superscript"/>
      <sz val="13"/>
      <color theme="0"/>
      <name val="Avenir Next LT Pro Demi"/>
      <family val="2"/>
    </font>
    <font>
      <sz val="14"/>
      <color theme="0"/>
      <name val="Avenir Next LT Pro Demi"/>
      <family val="2"/>
    </font>
    <font>
      <sz val="11"/>
      <color rgb="FF920049"/>
      <name val="Aptos Narrow"/>
      <family val="2"/>
      <scheme val="minor"/>
    </font>
    <font>
      <b/>
      <sz val="11"/>
      <color rgb="FF920049"/>
      <name val="Aptos Narrow"/>
      <family val="2"/>
      <scheme val="minor"/>
    </font>
    <font>
      <b/>
      <sz val="14"/>
      <color theme="1"/>
      <name val="Avenir Next LT Pro"/>
      <family val="2"/>
    </font>
    <font>
      <b/>
      <sz val="14"/>
      <color theme="0"/>
      <name val="Avenir Next LT Pro"/>
      <family val="2"/>
    </font>
    <font>
      <b/>
      <sz val="16"/>
      <color theme="0"/>
      <name val="Avenir Next LT Pro"/>
      <family val="2"/>
    </font>
  </fonts>
  <fills count="8">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1"/>
        <bgColor indexed="64"/>
      </patternFill>
    </fill>
    <fill>
      <patternFill patternType="solid">
        <fgColor rgb="FF920049"/>
        <bgColor indexed="64"/>
      </patternFill>
    </fill>
    <fill>
      <patternFill patternType="solid">
        <fgColor theme="7" tint="-0.499984740745262"/>
        <bgColor indexed="64"/>
      </patternFill>
    </fill>
    <fill>
      <patternFill patternType="solid">
        <fgColor theme="7"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15">
    <xf numFmtId="0" fontId="0" fillId="0" borderId="0" xfId="0"/>
    <xf numFmtId="0" fontId="0" fillId="0" borderId="0" xfId="0" applyAlignment="1">
      <alignment wrapText="1"/>
    </xf>
    <xf numFmtId="0" fontId="5" fillId="0" borderId="0" xfId="0" applyFont="1" applyAlignment="1">
      <alignment horizontal="center"/>
    </xf>
    <xf numFmtId="0" fontId="3" fillId="0" borderId="0" xfId="0" applyFont="1"/>
    <xf numFmtId="0" fontId="0" fillId="0" borderId="0" xfId="0" applyAlignment="1">
      <alignment horizontal="left" wrapText="1"/>
    </xf>
    <xf numFmtId="0" fontId="4" fillId="0" borderId="0" xfId="0" applyFont="1"/>
    <xf numFmtId="0" fontId="7" fillId="0" borderId="0" xfId="0" applyFont="1" applyAlignment="1">
      <alignment horizontal="center"/>
    </xf>
    <xf numFmtId="0" fontId="0" fillId="0" borderId="0" xfId="0" applyAlignment="1">
      <alignment vertical="center"/>
    </xf>
    <xf numFmtId="0" fontId="3" fillId="0" borderId="0" xfId="0" applyFont="1" applyAlignment="1">
      <alignment horizontal="center" vertical="center"/>
    </xf>
    <xf numFmtId="0" fontId="4" fillId="0" borderId="0" xfId="0" applyFont="1" applyAlignment="1">
      <alignment vertical="center"/>
    </xf>
    <xf numFmtId="0" fontId="3" fillId="0" borderId="0" xfId="0" applyFont="1" applyAlignment="1">
      <alignment vertical="center"/>
    </xf>
    <xf numFmtId="0" fontId="3" fillId="0" borderId="0" xfId="0" applyFont="1" applyAlignment="1">
      <alignment horizontal="center" vertical="center" wrapText="1"/>
    </xf>
    <xf numFmtId="10" fontId="4" fillId="0" borderId="0" xfId="2" applyNumberFormat="1" applyFont="1" applyBorder="1" applyAlignment="1">
      <alignment horizontal="center"/>
    </xf>
    <xf numFmtId="15" fontId="4" fillId="0" borderId="0" xfId="0" applyNumberFormat="1" applyFont="1" applyAlignment="1">
      <alignment horizontal="center" wrapText="1"/>
    </xf>
    <xf numFmtId="10" fontId="4" fillId="0" borderId="0" xfId="2" applyNumberFormat="1" applyFont="1" applyBorder="1" applyAlignment="1">
      <alignment horizontal="center" wrapText="1"/>
    </xf>
    <xf numFmtId="165" fontId="0" fillId="0" borderId="0" xfId="0" applyNumberFormat="1" applyAlignment="1">
      <alignment horizontal="center"/>
    </xf>
    <xf numFmtId="165" fontId="4" fillId="0" borderId="0" xfId="2" applyNumberFormat="1" applyFont="1" applyBorder="1" applyAlignment="1">
      <alignment horizontal="center"/>
    </xf>
    <xf numFmtId="165" fontId="4" fillId="0" borderId="0" xfId="1" applyNumberFormat="1" applyFont="1" applyBorder="1" applyAlignment="1">
      <alignment horizontal="center"/>
    </xf>
    <xf numFmtId="165" fontId="4" fillId="0" borderId="0" xfId="0" applyNumberFormat="1" applyFont="1" applyAlignment="1">
      <alignment horizontal="center"/>
    </xf>
    <xf numFmtId="0" fontId="4" fillId="0" borderId="0" xfId="0" applyFont="1" applyAlignment="1">
      <alignment horizontal="center"/>
    </xf>
    <xf numFmtId="166" fontId="22" fillId="5" borderId="0" xfId="0" applyNumberFormat="1" applyFont="1" applyFill="1" applyAlignment="1">
      <alignment horizontal="center"/>
    </xf>
    <xf numFmtId="0" fontId="21" fillId="5" borderId="0" xfId="0" applyFont="1" applyFill="1" applyAlignment="1">
      <alignment horizontal="center" wrapText="1"/>
    </xf>
    <xf numFmtId="0" fontId="22" fillId="5" borderId="0" xfId="0" applyFont="1" applyFill="1"/>
    <xf numFmtId="0" fontId="21" fillId="5" borderId="0" xfId="0" applyFont="1" applyFill="1" applyAlignment="1">
      <alignment horizontal="center"/>
    </xf>
    <xf numFmtId="0" fontId="23" fillId="5" borderId="0" xfId="0" applyFont="1" applyFill="1"/>
    <xf numFmtId="0" fontId="22" fillId="5" borderId="0" xfId="0" applyFont="1" applyFill="1" applyAlignment="1">
      <alignment horizontal="left" indent="2"/>
    </xf>
    <xf numFmtId="0" fontId="23" fillId="5" borderId="0" xfId="0" applyFont="1" applyFill="1" applyAlignment="1">
      <alignment horizontal="left" wrapText="1" indent="2"/>
    </xf>
    <xf numFmtId="0" fontId="23" fillId="5" borderId="0" xfId="0" applyFont="1" applyFill="1" applyAlignment="1">
      <alignment horizontal="left" indent="2"/>
    </xf>
    <xf numFmtId="166" fontId="25" fillId="4" borderId="0" xfId="0" applyNumberFormat="1" applyFont="1" applyFill="1" applyAlignment="1">
      <alignment horizontal="right" vertical="center"/>
    </xf>
    <xf numFmtId="0" fontId="21" fillId="5" borderId="2" xfId="0" applyFont="1" applyFill="1" applyBorder="1"/>
    <xf numFmtId="0" fontId="21" fillId="5" borderId="3" xfId="0" applyFont="1" applyFill="1" applyBorder="1"/>
    <xf numFmtId="0" fontId="4" fillId="5" borderId="4" xfId="0" applyFont="1" applyFill="1" applyBorder="1"/>
    <xf numFmtId="0" fontId="4" fillId="5" borderId="5" xfId="0" applyFont="1" applyFill="1" applyBorder="1"/>
    <xf numFmtId="0" fontId="23" fillId="5" borderId="10" xfId="0" applyFont="1" applyFill="1" applyBorder="1" applyAlignment="1">
      <alignment vertical="center"/>
    </xf>
    <xf numFmtId="0" fontId="23" fillId="5" borderId="10" xfId="0" applyFont="1" applyFill="1" applyBorder="1" applyAlignment="1">
      <alignment horizontal="left" wrapText="1"/>
    </xf>
    <xf numFmtId="0" fontId="21" fillId="5" borderId="11" xfId="0" applyFont="1" applyFill="1" applyBorder="1"/>
    <xf numFmtId="0" fontId="21" fillId="5" borderId="12" xfId="0" applyFont="1" applyFill="1" applyBorder="1"/>
    <xf numFmtId="0" fontId="4" fillId="5" borderId="6" xfId="0" applyFont="1" applyFill="1" applyBorder="1"/>
    <xf numFmtId="0" fontId="4" fillId="0" borderId="0" xfId="0" applyFont="1" applyAlignment="1">
      <alignment horizontal="right" wrapText="1" indent="1"/>
    </xf>
    <xf numFmtId="165" fontId="4" fillId="0" borderId="0" xfId="0" applyNumberFormat="1" applyFont="1" applyAlignment="1">
      <alignment horizontal="right" indent="1"/>
    </xf>
    <xf numFmtId="0" fontId="5" fillId="0" borderId="10" xfId="0" applyFont="1" applyBorder="1" applyAlignment="1">
      <alignment horizontal="center"/>
    </xf>
    <xf numFmtId="0" fontId="5" fillId="0" borderId="5" xfId="0" applyFont="1" applyBorder="1" applyAlignment="1">
      <alignment horizontal="center"/>
    </xf>
    <xf numFmtId="0" fontId="0" fillId="0" borderId="10" xfId="0" applyBorder="1"/>
    <xf numFmtId="0" fontId="0" fillId="0" borderId="5" xfId="0" applyBorder="1"/>
    <xf numFmtId="0" fontId="4" fillId="0" borderId="5" xfId="0" applyFont="1" applyBorder="1"/>
    <xf numFmtId="0" fontId="19" fillId="4" borderId="10" xfId="0" applyFont="1" applyFill="1" applyBorder="1"/>
    <xf numFmtId="0" fontId="4" fillId="4" borderId="5" xfId="0" applyFont="1" applyFill="1" applyBorder="1"/>
    <xf numFmtId="0" fontId="0" fillId="4" borderId="10" xfId="0" applyFill="1" applyBorder="1"/>
    <xf numFmtId="0" fontId="0" fillId="4" borderId="0" xfId="0" applyFill="1"/>
    <xf numFmtId="0" fontId="0" fillId="4" borderId="5" xfId="0" applyFill="1" applyBorder="1"/>
    <xf numFmtId="0" fontId="19" fillId="4" borderId="0" xfId="0" applyFont="1" applyFill="1"/>
    <xf numFmtId="15" fontId="19" fillId="4" borderId="0" xfId="0" applyNumberFormat="1" applyFont="1" applyFill="1" applyAlignment="1">
      <alignment horizontal="center"/>
    </xf>
    <xf numFmtId="0" fontId="19" fillId="6" borderId="0" xfId="0" applyFont="1" applyFill="1" applyAlignment="1">
      <alignment horizontal="right" wrapText="1" indent="1"/>
    </xf>
    <xf numFmtId="15" fontId="19" fillId="6" borderId="0" xfId="0" applyNumberFormat="1" applyFont="1" applyFill="1" applyAlignment="1">
      <alignment horizontal="right" wrapText="1"/>
    </xf>
    <xf numFmtId="15" fontId="19" fillId="6" borderId="0" xfId="0" applyNumberFormat="1" applyFont="1" applyFill="1" applyAlignment="1">
      <alignment horizontal="right"/>
    </xf>
    <xf numFmtId="0" fontId="20" fillId="6" borderId="10" xfId="0" applyFont="1" applyFill="1" applyBorder="1"/>
    <xf numFmtId="0" fontId="14" fillId="7" borderId="10" xfId="0" applyFont="1" applyFill="1" applyBorder="1" applyAlignment="1">
      <alignment vertical="center"/>
    </xf>
    <xf numFmtId="166" fontId="16" fillId="7" borderId="0" xfId="1" applyNumberFormat="1" applyFont="1" applyFill="1" applyBorder="1" applyAlignment="1">
      <alignment horizontal="right" vertical="center" indent="1"/>
    </xf>
    <xf numFmtId="166" fontId="16" fillId="7" borderId="0" xfId="1" applyNumberFormat="1" applyFont="1" applyFill="1" applyBorder="1" applyAlignment="1">
      <alignment horizontal="right" vertical="center"/>
    </xf>
    <xf numFmtId="166" fontId="14" fillId="7" borderId="0" xfId="0" applyNumberFormat="1" applyFont="1" applyFill="1" applyAlignment="1">
      <alignment horizontal="right" vertical="center" indent="1"/>
    </xf>
    <xf numFmtId="166" fontId="14" fillId="7" borderId="0" xfId="0" applyNumberFormat="1" applyFont="1" applyFill="1" applyAlignment="1">
      <alignment horizontal="right" vertical="center"/>
    </xf>
    <xf numFmtId="166" fontId="21" fillId="3" borderId="1" xfId="0" applyNumberFormat="1"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protection locked="0"/>
    </xf>
    <xf numFmtId="0" fontId="21" fillId="3" borderId="1" xfId="0" applyFont="1" applyFill="1" applyBorder="1" applyAlignment="1" applyProtection="1">
      <alignment horizontal="center" vertical="center" wrapText="1"/>
      <protection locked="0"/>
    </xf>
    <xf numFmtId="164" fontId="25" fillId="4" borderId="0" xfId="2" applyNumberFormat="1" applyFont="1" applyFill="1" applyBorder="1" applyAlignment="1">
      <alignment horizontal="right" vertical="center"/>
    </xf>
    <xf numFmtId="164" fontId="25" fillId="4" borderId="5" xfId="2" applyNumberFormat="1" applyFont="1" applyFill="1" applyBorder="1" applyAlignment="1">
      <alignment horizontal="right" vertical="center"/>
    </xf>
    <xf numFmtId="164" fontId="25" fillId="4" borderId="0" xfId="0" applyNumberFormat="1" applyFont="1" applyFill="1" applyAlignment="1">
      <alignment horizontal="right" vertical="center"/>
    </xf>
    <xf numFmtId="164" fontId="25" fillId="4" borderId="5" xfId="0" applyNumberFormat="1" applyFont="1" applyFill="1" applyBorder="1" applyAlignment="1">
      <alignment horizontal="right" vertical="center"/>
    </xf>
    <xf numFmtId="15" fontId="19" fillId="6" borderId="0" xfId="0" applyNumberFormat="1" applyFont="1" applyFill="1" applyAlignment="1">
      <alignment horizontal="right" wrapText="1"/>
    </xf>
    <xf numFmtId="15" fontId="19" fillId="6" borderId="5" xfId="0" applyNumberFormat="1" applyFont="1" applyFill="1" applyBorder="1" applyAlignment="1">
      <alignment horizontal="right" wrapText="1"/>
    </xf>
    <xf numFmtId="0" fontId="23" fillId="5" borderId="0" xfId="0" applyFont="1" applyFill="1" applyAlignment="1">
      <alignment horizontal="left" vertical="center" wrapText="1" indent="2"/>
    </xf>
    <xf numFmtId="0" fontId="5" fillId="2" borderId="2" xfId="0" applyFont="1" applyFill="1" applyBorder="1" applyAlignment="1">
      <alignment horizontal="center"/>
    </xf>
    <xf numFmtId="0" fontId="5" fillId="2" borderId="3" xfId="0" applyFont="1" applyFill="1" applyBorder="1" applyAlignment="1">
      <alignment horizontal="center"/>
    </xf>
    <xf numFmtId="0" fontId="5" fillId="2" borderId="4" xfId="0" applyFont="1" applyFill="1" applyBorder="1" applyAlignment="1">
      <alignment horizontal="center"/>
    </xf>
    <xf numFmtId="0" fontId="5" fillId="2" borderId="11" xfId="0" applyFont="1" applyFill="1" applyBorder="1" applyAlignment="1">
      <alignment horizontal="center"/>
    </xf>
    <xf numFmtId="0" fontId="5" fillId="2" borderId="12" xfId="0" applyFont="1" applyFill="1" applyBorder="1" applyAlignment="1">
      <alignment horizontal="center"/>
    </xf>
    <xf numFmtId="0" fontId="5" fillId="2" borderId="6" xfId="0" applyFont="1" applyFill="1" applyBorder="1" applyAlignment="1">
      <alignment horizontal="center"/>
    </xf>
    <xf numFmtId="0" fontId="26" fillId="3" borderId="7"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3" fillId="5" borderId="10" xfId="0" applyFont="1" applyFill="1" applyBorder="1" applyAlignment="1">
      <alignment horizontal="left" vertical="center"/>
    </xf>
    <xf numFmtId="0" fontId="23" fillId="5" borderId="0" xfId="0" applyFont="1" applyFill="1" applyAlignment="1">
      <alignment horizontal="left" vertical="center"/>
    </xf>
    <xf numFmtId="0" fontId="2" fillId="0" borderId="10" xfId="0" applyFont="1" applyBorder="1" applyAlignment="1">
      <alignment wrapText="1"/>
    </xf>
    <xf numFmtId="0" fontId="2" fillId="0" borderId="0" xfId="0" applyFont="1" applyAlignment="1">
      <alignment wrapText="1"/>
    </xf>
    <xf numFmtId="0" fontId="23" fillId="5" borderId="10" xfId="0" applyFont="1" applyFill="1" applyBorder="1" applyAlignment="1">
      <alignment horizontal="left" vertical="center" wrapText="1"/>
    </xf>
    <xf numFmtId="0" fontId="23" fillId="5" borderId="0" xfId="0" applyFont="1" applyFill="1" applyAlignment="1">
      <alignment horizontal="left" vertical="center" wrapText="1"/>
    </xf>
    <xf numFmtId="0" fontId="4" fillId="0" borderId="0" xfId="0" applyFont="1" applyAlignment="1">
      <alignment horizontal="left" vertical="center" wrapText="1"/>
    </xf>
    <xf numFmtId="0" fontId="13" fillId="5" borderId="10" xfId="0" applyFont="1" applyFill="1" applyBorder="1" applyAlignment="1">
      <alignment horizontal="left" vertical="top" indent="2"/>
    </xf>
    <xf numFmtId="0" fontId="13" fillId="5" borderId="0" xfId="0" applyFont="1" applyFill="1" applyAlignment="1">
      <alignment horizontal="left" vertical="top" indent="2"/>
    </xf>
    <xf numFmtId="0" fontId="10" fillId="3" borderId="10" xfId="0" applyFont="1" applyFill="1" applyBorder="1" applyAlignment="1">
      <alignment horizontal="left" vertical="top" wrapText="1"/>
    </xf>
    <xf numFmtId="0" fontId="10" fillId="3" borderId="0" xfId="0" applyFont="1" applyFill="1" applyAlignment="1">
      <alignment horizontal="left" vertical="top" wrapText="1"/>
    </xf>
    <xf numFmtId="0" fontId="10" fillId="3" borderId="11" xfId="0" applyFont="1" applyFill="1" applyBorder="1" applyAlignment="1">
      <alignment horizontal="left" vertical="top" wrapText="1"/>
    </xf>
    <xf numFmtId="0" fontId="10" fillId="3" borderId="12" xfId="0" applyFont="1" applyFill="1" applyBorder="1" applyAlignment="1">
      <alignment horizontal="left" vertical="top" wrapText="1"/>
    </xf>
    <xf numFmtId="0" fontId="17" fillId="2" borderId="7" xfId="0" applyFont="1" applyFill="1" applyBorder="1" applyAlignment="1">
      <alignment horizontal="center" vertical="center"/>
    </xf>
    <xf numFmtId="0" fontId="17" fillId="2" borderId="8" xfId="0" applyFont="1" applyFill="1" applyBorder="1" applyAlignment="1">
      <alignment horizontal="center" vertical="center"/>
    </xf>
    <xf numFmtId="0" fontId="17" fillId="2" borderId="9" xfId="0" applyFont="1" applyFill="1" applyBorder="1" applyAlignment="1">
      <alignment horizontal="center" vertical="center"/>
    </xf>
    <xf numFmtId="166" fontId="28" fillId="3" borderId="0" xfId="0" applyNumberFormat="1" applyFont="1" applyFill="1" applyAlignment="1">
      <alignment horizontal="right" vertical="center" indent="1"/>
    </xf>
    <xf numFmtId="166" fontId="28" fillId="3" borderId="5" xfId="0" applyNumberFormat="1" applyFont="1" applyFill="1" applyBorder="1" applyAlignment="1">
      <alignment horizontal="right" vertical="center" indent="1"/>
    </xf>
    <xf numFmtId="166" fontId="28" fillId="3" borderId="0" xfId="0" applyNumberFormat="1" applyFont="1" applyFill="1" applyAlignment="1">
      <alignment horizontal="right" vertical="top" indent="1"/>
    </xf>
    <xf numFmtId="166" fontId="28" fillId="3" borderId="5" xfId="0" applyNumberFormat="1" applyFont="1" applyFill="1" applyBorder="1" applyAlignment="1">
      <alignment horizontal="right" vertical="top" indent="1"/>
    </xf>
    <xf numFmtId="0" fontId="29" fillId="4" borderId="10" xfId="0" applyFont="1" applyFill="1" applyBorder="1" applyAlignment="1">
      <alignment horizontal="center" vertical="center" wrapText="1"/>
    </xf>
    <xf numFmtId="0" fontId="29" fillId="4" borderId="0" xfId="0" applyFont="1" applyFill="1" applyAlignment="1">
      <alignment horizontal="center" vertical="center"/>
    </xf>
    <xf numFmtId="0" fontId="29" fillId="4" borderId="11" xfId="0" applyFont="1" applyFill="1" applyBorder="1" applyAlignment="1">
      <alignment horizontal="center" vertical="center"/>
    </xf>
    <xf numFmtId="0" fontId="29" fillId="4" borderId="12" xfId="0" applyFont="1" applyFill="1" applyBorder="1" applyAlignment="1">
      <alignment horizontal="center" vertical="center"/>
    </xf>
    <xf numFmtId="0" fontId="8" fillId="3" borderId="10" xfId="0" applyFont="1" applyFill="1" applyBorder="1" applyAlignment="1">
      <alignment horizontal="left" vertical="top" wrapText="1"/>
    </xf>
    <xf numFmtId="0" fontId="8" fillId="3" borderId="0" xfId="0" applyFont="1" applyFill="1" applyAlignment="1">
      <alignment horizontal="left" vertical="top" wrapText="1"/>
    </xf>
    <xf numFmtId="166" fontId="30" fillId="4" borderId="0" xfId="0" applyNumberFormat="1" applyFont="1" applyFill="1" applyAlignment="1">
      <alignment horizontal="center" vertical="center"/>
    </xf>
    <xf numFmtId="166" fontId="30" fillId="4" borderId="5" xfId="0" applyNumberFormat="1" applyFont="1" applyFill="1" applyBorder="1" applyAlignment="1">
      <alignment horizontal="center" vertical="center"/>
    </xf>
    <xf numFmtId="166" fontId="30" fillId="4" borderId="12" xfId="0" applyNumberFormat="1" applyFont="1" applyFill="1" applyBorder="1" applyAlignment="1">
      <alignment horizontal="center" vertical="center"/>
    </xf>
    <xf numFmtId="166" fontId="30" fillId="4" borderId="6" xfId="0" applyNumberFormat="1" applyFont="1" applyFill="1" applyBorder="1" applyAlignment="1">
      <alignment horizontal="center" vertical="center"/>
    </xf>
    <xf numFmtId="0" fontId="6" fillId="0" borderId="0" xfId="0" applyFont="1" applyAlignment="1">
      <alignment horizontal="left" vertical="center" wrapText="1"/>
    </xf>
    <xf numFmtId="0" fontId="13" fillId="5" borderId="10" xfId="0" applyFont="1" applyFill="1" applyBorder="1" applyAlignment="1">
      <alignment horizontal="left" vertical="center" wrapText="1" indent="2"/>
    </xf>
    <xf numFmtId="0" fontId="13" fillId="5" borderId="0" xfId="0" applyFont="1" applyFill="1" applyAlignment="1">
      <alignment horizontal="left" vertical="center" indent="2"/>
    </xf>
    <xf numFmtId="0" fontId="4" fillId="0" borderId="0" xfId="0" applyFont="1" applyAlignment="1">
      <alignment vertical="center" wrapText="1"/>
    </xf>
  </cellXfs>
  <cellStyles count="3">
    <cellStyle name="Currency" xfId="1" builtinId="4"/>
    <cellStyle name="Normal" xfId="0" builtinId="0"/>
    <cellStyle name="Percent" xfId="2" builtinId="5"/>
  </cellStyles>
  <dxfs count="0"/>
  <tableStyles count="0" defaultTableStyle="TableStyleMedium2" defaultPivotStyle="PivotStyleLight16"/>
  <colors>
    <mruColors>
      <color rgb="FF9200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5551D-2D32-480A-ABD9-1FE5AB7E3AAC}">
  <sheetPr>
    <pageSetUpPr fitToPage="1"/>
  </sheetPr>
  <dimension ref="A1:T36"/>
  <sheetViews>
    <sheetView tabSelected="1" workbookViewId="0">
      <selection activeCell="C6" sqref="C6"/>
    </sheetView>
  </sheetViews>
  <sheetFormatPr defaultColWidth="0" defaultRowHeight="15" zeroHeight="1" x14ac:dyDescent="0.25"/>
  <cols>
    <col min="1" max="1" width="28.28515625" customWidth="1"/>
    <col min="2" max="7" width="14.7109375" customWidth="1"/>
    <col min="8" max="8" width="14.7109375" style="42" customWidth="1"/>
    <col min="9" max="9" width="14.42578125" customWidth="1"/>
    <col min="10" max="10" width="17.5703125" customWidth="1"/>
    <col min="11" max="11" width="2" style="43" customWidth="1"/>
    <col min="12" max="12" width="15.42578125" hidden="1" customWidth="1"/>
    <col min="13" max="20" width="0" hidden="1" customWidth="1"/>
    <col min="21" max="16384" width="9.140625" hidden="1"/>
  </cols>
  <sheetData>
    <row r="1" spans="1:20" ht="28.5" customHeight="1" x14ac:dyDescent="0.45">
      <c r="A1" s="72" t="s">
        <v>44</v>
      </c>
      <c r="B1" s="73"/>
      <c r="C1" s="73"/>
      <c r="D1" s="73"/>
      <c r="E1" s="73"/>
      <c r="F1" s="73"/>
      <c r="G1" s="73"/>
      <c r="H1" s="73"/>
      <c r="I1" s="73"/>
      <c r="J1" s="73"/>
      <c r="K1" s="74"/>
      <c r="L1" s="5"/>
      <c r="M1" s="5"/>
      <c r="N1" s="5"/>
      <c r="O1" s="5"/>
      <c r="P1" s="5"/>
      <c r="Q1" s="5"/>
    </row>
    <row r="2" spans="1:20" ht="28.5" customHeight="1" thickBot="1" x14ac:dyDescent="0.5">
      <c r="A2" s="75" t="s">
        <v>23</v>
      </c>
      <c r="B2" s="76"/>
      <c r="C2" s="76"/>
      <c r="D2" s="76"/>
      <c r="E2" s="76"/>
      <c r="F2" s="76"/>
      <c r="G2" s="76"/>
      <c r="H2" s="76"/>
      <c r="I2" s="76"/>
      <c r="J2" s="76"/>
      <c r="K2" s="77"/>
      <c r="L2" s="5"/>
      <c r="M2" s="5"/>
      <c r="N2" s="5"/>
      <c r="O2" s="5"/>
      <c r="P2" s="5"/>
      <c r="Q2" s="5"/>
    </row>
    <row r="3" spans="1:20" ht="73.5" customHeight="1" thickBot="1" x14ac:dyDescent="0.3">
      <c r="A3" s="78" t="s">
        <v>42</v>
      </c>
      <c r="B3" s="79"/>
      <c r="C3" s="79"/>
      <c r="D3" s="79"/>
      <c r="E3" s="79"/>
      <c r="F3" s="79"/>
      <c r="G3" s="79"/>
      <c r="H3" s="79"/>
      <c r="I3" s="79"/>
      <c r="J3" s="79"/>
      <c r="K3" s="80"/>
      <c r="L3" s="5"/>
      <c r="M3" s="5"/>
      <c r="N3" s="5"/>
      <c r="O3" s="3"/>
      <c r="P3" s="5"/>
      <c r="Q3" s="5"/>
      <c r="R3" s="5"/>
      <c r="S3" s="5"/>
      <c r="T3" s="5"/>
    </row>
    <row r="4" spans="1:20" ht="14.45" hidden="1" customHeight="1" x14ac:dyDescent="0.25">
      <c r="A4" s="83"/>
      <c r="B4" s="84"/>
      <c r="C4" s="84"/>
      <c r="D4" s="84"/>
      <c r="E4" s="84"/>
      <c r="F4" s="84"/>
      <c r="G4" s="84"/>
      <c r="H4" s="84"/>
      <c r="I4" s="84"/>
      <c r="J4" s="84"/>
      <c r="K4" s="44"/>
      <c r="L4" s="5"/>
      <c r="M4" s="5"/>
      <c r="N4" s="5"/>
      <c r="O4" s="3"/>
      <c r="P4" s="5"/>
      <c r="Q4" s="5"/>
      <c r="R4" s="5"/>
      <c r="S4" s="5"/>
      <c r="T4" s="5"/>
    </row>
    <row r="5" spans="1:20" ht="15" customHeight="1" thickBot="1" x14ac:dyDescent="0.35">
      <c r="A5" s="29"/>
      <c r="B5" s="30"/>
      <c r="C5" s="30"/>
      <c r="D5" s="30"/>
      <c r="E5" s="30"/>
      <c r="F5" s="30"/>
      <c r="G5" s="30"/>
      <c r="H5" s="30"/>
      <c r="I5" s="30"/>
      <c r="J5" s="30"/>
      <c r="K5" s="31"/>
      <c r="L5" s="5" t="s">
        <v>7</v>
      </c>
      <c r="M5" s="5"/>
      <c r="N5" s="5"/>
      <c r="O5" s="3"/>
      <c r="P5" s="5"/>
      <c r="Q5" s="5"/>
      <c r="R5" s="5"/>
      <c r="S5" s="5"/>
      <c r="T5" s="5"/>
    </row>
    <row r="6" spans="1:20" ht="45.95" customHeight="1" thickBot="1" x14ac:dyDescent="0.3">
      <c r="A6" s="81" t="s">
        <v>2</v>
      </c>
      <c r="B6" s="82"/>
      <c r="C6" s="61"/>
      <c r="D6" s="71" t="s">
        <v>40</v>
      </c>
      <c r="E6" s="71"/>
      <c r="F6" s="71"/>
      <c r="G6" s="71"/>
      <c r="H6" s="71"/>
      <c r="I6" s="71"/>
      <c r="J6" s="64">
        <v>0</v>
      </c>
      <c r="K6" s="32"/>
      <c r="L6" s="5" t="s">
        <v>10</v>
      </c>
      <c r="M6" s="5"/>
      <c r="N6" s="5"/>
      <c r="O6" s="3"/>
      <c r="P6" s="5"/>
      <c r="Q6" s="5"/>
      <c r="R6" s="5"/>
      <c r="S6" s="5"/>
      <c r="T6" s="5"/>
    </row>
    <row r="7" spans="1:20" ht="15" customHeight="1" thickBot="1" x14ac:dyDescent="0.35">
      <c r="A7" s="33"/>
      <c r="B7" s="24"/>
      <c r="C7" s="20"/>
      <c r="D7" s="25"/>
      <c r="E7" s="26"/>
      <c r="F7" s="26"/>
      <c r="G7" s="26"/>
      <c r="H7" s="26"/>
      <c r="I7" s="26"/>
      <c r="J7" s="21"/>
      <c r="K7" s="32"/>
      <c r="L7" s="5" t="s">
        <v>9</v>
      </c>
      <c r="M7" s="5"/>
      <c r="N7" s="5"/>
      <c r="O7" s="3"/>
      <c r="P7" s="5"/>
      <c r="Q7" s="5"/>
      <c r="R7" s="5"/>
      <c r="S7" s="5"/>
      <c r="T7" s="5"/>
    </row>
    <row r="8" spans="1:20" ht="45.95" customHeight="1" thickBot="1" x14ac:dyDescent="0.3">
      <c r="A8" s="85" t="s">
        <v>39</v>
      </c>
      <c r="B8" s="86"/>
      <c r="C8" s="62"/>
      <c r="D8" s="71" t="s">
        <v>14</v>
      </c>
      <c r="E8" s="71"/>
      <c r="F8" s="71"/>
      <c r="G8" s="71"/>
      <c r="H8" s="71"/>
      <c r="I8" s="71"/>
      <c r="J8" s="63">
        <v>0</v>
      </c>
      <c r="K8" s="32"/>
      <c r="L8" s="5" t="s">
        <v>8</v>
      </c>
      <c r="M8" s="5"/>
      <c r="N8" s="5"/>
      <c r="O8" s="3"/>
      <c r="P8" s="5"/>
      <c r="Q8" s="5"/>
      <c r="R8" s="5"/>
      <c r="S8" s="5"/>
      <c r="T8" s="5"/>
    </row>
    <row r="9" spans="1:20" ht="15" customHeight="1" thickBot="1" x14ac:dyDescent="0.35">
      <c r="A9" s="34"/>
      <c r="B9" s="24"/>
      <c r="C9" s="22"/>
      <c r="D9" s="25"/>
      <c r="E9" s="27"/>
      <c r="F9" s="27"/>
      <c r="G9" s="27"/>
      <c r="H9" s="27"/>
      <c r="I9" s="27"/>
      <c r="J9" s="23"/>
      <c r="K9" s="32"/>
      <c r="M9" s="5"/>
      <c r="N9" s="5"/>
      <c r="O9" s="3"/>
      <c r="P9" s="5"/>
      <c r="Q9" s="5"/>
      <c r="R9" s="5"/>
      <c r="S9" s="5"/>
      <c r="T9" s="5"/>
    </row>
    <row r="10" spans="1:20" ht="45.95" customHeight="1" thickBot="1" x14ac:dyDescent="0.3">
      <c r="A10" s="85" t="s">
        <v>41</v>
      </c>
      <c r="B10" s="86"/>
      <c r="C10" s="63"/>
      <c r="D10" s="71" t="s">
        <v>15</v>
      </c>
      <c r="E10" s="71"/>
      <c r="F10" s="71"/>
      <c r="G10" s="71"/>
      <c r="H10" s="71"/>
      <c r="I10" s="71"/>
      <c r="J10" s="64">
        <v>0</v>
      </c>
      <c r="K10" s="32"/>
      <c r="L10" s="5" t="s">
        <v>3</v>
      </c>
      <c r="M10" s="5"/>
      <c r="N10" s="5"/>
      <c r="O10" s="3"/>
      <c r="P10" s="5"/>
      <c r="Q10" s="5"/>
      <c r="R10" s="5"/>
      <c r="S10" s="5"/>
      <c r="T10" s="5"/>
    </row>
    <row r="11" spans="1:20" ht="19.5" thickBot="1" x14ac:dyDescent="0.35">
      <c r="A11" s="35"/>
      <c r="B11" s="36"/>
      <c r="C11" s="36"/>
      <c r="D11" s="36"/>
      <c r="E11" s="36"/>
      <c r="F11" s="36"/>
      <c r="G11" s="36"/>
      <c r="H11" s="36"/>
      <c r="I11" s="36"/>
      <c r="J11" s="36"/>
      <c r="K11" s="37"/>
      <c r="L11" s="5" t="s">
        <v>6</v>
      </c>
      <c r="M11" s="5"/>
      <c r="N11" s="5"/>
      <c r="O11" s="3"/>
      <c r="P11" s="5"/>
      <c r="Q11" s="5"/>
      <c r="R11" s="5"/>
      <c r="S11" s="5"/>
      <c r="T11" s="5"/>
    </row>
    <row r="12" spans="1:20" ht="15.75" x14ac:dyDescent="0.25">
      <c r="A12" s="45"/>
      <c r="B12" s="50"/>
      <c r="C12" s="51">
        <v>45383</v>
      </c>
      <c r="D12" s="51">
        <v>45748</v>
      </c>
      <c r="E12" s="51">
        <v>45930</v>
      </c>
      <c r="F12" s="51">
        <v>46113</v>
      </c>
      <c r="G12" s="51">
        <v>46295</v>
      </c>
      <c r="H12" s="51">
        <v>46478</v>
      </c>
      <c r="I12" s="50"/>
      <c r="J12" s="50"/>
      <c r="K12" s="46"/>
      <c r="M12" s="5"/>
      <c r="N12" s="5"/>
      <c r="O12" s="3"/>
      <c r="P12" s="5"/>
      <c r="Q12" s="5"/>
      <c r="R12" s="5"/>
      <c r="S12" s="5"/>
      <c r="T12" s="5"/>
    </row>
    <row r="13" spans="1:20" ht="125.1" customHeight="1" x14ac:dyDescent="0.25">
      <c r="A13" s="55"/>
      <c r="B13" s="52" t="s">
        <v>33</v>
      </c>
      <c r="C13" s="53" t="s">
        <v>43</v>
      </c>
      <c r="D13" s="53" t="s">
        <v>34</v>
      </c>
      <c r="E13" s="53" t="s">
        <v>36</v>
      </c>
      <c r="F13" s="54" t="s">
        <v>0</v>
      </c>
      <c r="G13" s="53" t="s">
        <v>35</v>
      </c>
      <c r="H13" s="53" t="s">
        <v>38</v>
      </c>
      <c r="I13" s="53" t="s">
        <v>37</v>
      </c>
      <c r="J13" s="69" t="s">
        <v>1</v>
      </c>
      <c r="K13" s="70"/>
      <c r="L13" s="5"/>
      <c r="M13" s="5"/>
      <c r="N13" s="5"/>
      <c r="O13" s="3"/>
      <c r="P13" s="5"/>
      <c r="Q13" s="5"/>
      <c r="R13" s="5"/>
      <c r="S13" s="5"/>
      <c r="T13" s="5"/>
    </row>
    <row r="14" spans="1:20" ht="0.6" hidden="1" customHeight="1" x14ac:dyDescent="0.25">
      <c r="A14" s="42" t="s">
        <v>4</v>
      </c>
      <c r="B14" s="38"/>
      <c r="C14" s="12">
        <v>3.5249999999999997E-2</v>
      </c>
      <c r="D14" s="12">
        <v>2.75E-2</v>
      </c>
      <c r="E14" s="13"/>
      <c r="F14" s="12">
        <v>0.03</v>
      </c>
      <c r="G14" s="13"/>
      <c r="H14" s="14">
        <v>0.03</v>
      </c>
      <c r="I14" s="13"/>
      <c r="J14" s="13"/>
      <c r="L14" s="5"/>
      <c r="M14" s="5"/>
      <c r="N14" s="5"/>
      <c r="O14" s="3"/>
      <c r="P14" s="5"/>
      <c r="Q14" s="5"/>
    </row>
    <row r="15" spans="1:20" ht="12" hidden="1" customHeight="1" x14ac:dyDescent="0.25">
      <c r="A15" s="42" t="s">
        <v>5</v>
      </c>
      <c r="B15" s="39"/>
      <c r="C15" s="15"/>
      <c r="D15" s="15"/>
      <c r="E15" s="16" t="e" cm="1">
        <f t="array" ref="E15">_xlfn.IFS(C10="A",0.5,C10="b",0.45)</f>
        <v>#N/A</v>
      </c>
      <c r="F15" s="15"/>
      <c r="G15" s="17" t="e" cm="1">
        <f t="array" ref="G15">_xlfn.IFS(C10="a",0.5,C10="b",0.45)</f>
        <v>#N/A</v>
      </c>
      <c r="H15" s="17" t="e" cm="1">
        <f t="array" ref="H15">_xlfn.IFS(C10="a",2,C10="b",1.75)</f>
        <v>#N/A</v>
      </c>
      <c r="I15" s="18"/>
      <c r="J15" s="19"/>
      <c r="L15" s="5"/>
      <c r="M15" s="5"/>
      <c r="N15" s="5"/>
      <c r="O15" s="3"/>
      <c r="P15" s="5"/>
      <c r="Q15" s="5"/>
    </row>
    <row r="16" spans="1:20" s="7" customFormat="1" ht="24.95" customHeight="1" x14ac:dyDescent="0.25">
      <c r="A16" s="56" t="s">
        <v>28</v>
      </c>
      <c r="B16" s="57" t="e" cm="1">
        <f t="array" ref="B16">_xlfn.IFS(C8="Less than 15 years",C6,C8="Between 15 and 20 years",C6,C8="Between 20 and 25 years",C6/1.02,C8="25 years or more",C6/1.02)</f>
        <v>#N/A</v>
      </c>
      <c r="C16" s="58" t="e">
        <f>B16+(B16*C14)</f>
        <v>#N/A</v>
      </c>
      <c r="D16" s="58" t="e">
        <f>C16+(C16*D14)</f>
        <v>#N/A</v>
      </c>
      <c r="E16" s="58" t="e">
        <f>D16+E15</f>
        <v>#N/A</v>
      </c>
      <c r="F16" s="58" t="e">
        <f>E16+(E16*F14)</f>
        <v>#N/A</v>
      </c>
      <c r="G16" s="58" t="e">
        <f>F16+G15</f>
        <v>#N/A</v>
      </c>
      <c r="H16" s="58" t="e">
        <f>(G16+H15)*(1+H14)</f>
        <v>#N/A</v>
      </c>
      <c r="I16" s="28" t="e">
        <f>H16-B16</f>
        <v>#N/A</v>
      </c>
      <c r="J16" s="65" t="e">
        <f>H16/B16-1</f>
        <v>#N/A</v>
      </c>
      <c r="K16" s="66"/>
      <c r="L16" s="87" t="s">
        <v>11</v>
      </c>
      <c r="M16" s="87"/>
      <c r="N16" s="87"/>
      <c r="O16" s="8">
        <f>J6*23</f>
        <v>0</v>
      </c>
      <c r="P16" s="9"/>
      <c r="Q16" s="9"/>
    </row>
    <row r="17" spans="1:17" s="7" customFormat="1" ht="24.95" customHeight="1" x14ac:dyDescent="0.25">
      <c r="A17" s="56" t="s">
        <v>29</v>
      </c>
      <c r="B17" s="59"/>
      <c r="C17" s="60" t="e">
        <f t="shared" ref="C17:H18" si="0">C16*1.02</f>
        <v>#N/A</v>
      </c>
      <c r="D17" s="60" t="e">
        <f t="shared" si="0"/>
        <v>#N/A</v>
      </c>
      <c r="E17" s="60" t="e">
        <f t="shared" si="0"/>
        <v>#N/A</v>
      </c>
      <c r="F17" s="60" t="e">
        <f t="shared" si="0"/>
        <v>#N/A</v>
      </c>
      <c r="G17" s="60" t="e">
        <f t="shared" si="0"/>
        <v>#N/A</v>
      </c>
      <c r="H17" s="60" t="e">
        <f t="shared" si="0"/>
        <v>#N/A</v>
      </c>
      <c r="I17" s="28" t="e">
        <f>H17-B16</f>
        <v>#N/A</v>
      </c>
      <c r="J17" s="65" t="e">
        <f>H17/B16-1</f>
        <v>#N/A</v>
      </c>
      <c r="K17" s="66"/>
      <c r="L17" s="9" t="s">
        <v>12</v>
      </c>
      <c r="M17" s="9"/>
      <c r="N17" s="9"/>
      <c r="O17" s="8">
        <f>J8*23</f>
        <v>0</v>
      </c>
      <c r="P17" s="9"/>
      <c r="Q17" s="9"/>
    </row>
    <row r="18" spans="1:17" s="7" customFormat="1" ht="24.95" customHeight="1" x14ac:dyDescent="0.25">
      <c r="A18" s="56" t="s">
        <v>30</v>
      </c>
      <c r="B18" s="59" t="e">
        <f>B16*1.02</f>
        <v>#N/A</v>
      </c>
      <c r="C18" s="60" t="e">
        <f t="shared" si="0"/>
        <v>#N/A</v>
      </c>
      <c r="D18" s="60" t="e">
        <f t="shared" si="0"/>
        <v>#N/A</v>
      </c>
      <c r="E18" s="60" t="e">
        <f t="shared" si="0"/>
        <v>#N/A</v>
      </c>
      <c r="F18" s="60" t="e">
        <f t="shared" si="0"/>
        <v>#N/A</v>
      </c>
      <c r="G18" s="60" t="e">
        <f t="shared" si="0"/>
        <v>#N/A</v>
      </c>
      <c r="H18" s="60" t="e">
        <f t="shared" si="0"/>
        <v>#N/A</v>
      </c>
      <c r="I18" s="28" t="e">
        <f>H18-B18</f>
        <v>#N/A</v>
      </c>
      <c r="J18" s="67" t="e">
        <f>H18/B18-1</f>
        <v>#N/A</v>
      </c>
      <c r="K18" s="68"/>
      <c r="L18" s="114" t="s">
        <v>13</v>
      </c>
      <c r="M18" s="114"/>
      <c r="N18" s="114"/>
      <c r="O18" s="11">
        <f>J10*23</f>
        <v>0</v>
      </c>
      <c r="P18" s="9"/>
      <c r="Q18" s="9"/>
    </row>
    <row r="19" spans="1:17" s="7" customFormat="1" ht="24.95" customHeight="1" x14ac:dyDescent="0.25">
      <c r="A19" s="56" t="s">
        <v>31</v>
      </c>
      <c r="B19" s="59"/>
      <c r="C19" s="60" t="e">
        <f t="shared" ref="C19:H19" si="1">C18*1.03</f>
        <v>#N/A</v>
      </c>
      <c r="D19" s="60" t="e">
        <f t="shared" si="1"/>
        <v>#N/A</v>
      </c>
      <c r="E19" s="60" t="e">
        <f t="shared" si="1"/>
        <v>#N/A</v>
      </c>
      <c r="F19" s="60" t="e">
        <f t="shared" si="1"/>
        <v>#N/A</v>
      </c>
      <c r="G19" s="60" t="e">
        <f t="shared" si="1"/>
        <v>#N/A</v>
      </c>
      <c r="H19" s="60" t="e">
        <f t="shared" si="1"/>
        <v>#N/A</v>
      </c>
      <c r="I19" s="28" t="e">
        <f>H19-B18</f>
        <v>#N/A</v>
      </c>
      <c r="J19" s="67" t="e">
        <f>H19/B18-1</f>
        <v>#N/A</v>
      </c>
      <c r="K19" s="68"/>
      <c r="L19" s="9"/>
      <c r="M19" s="9"/>
      <c r="N19" s="9"/>
      <c r="O19" s="10"/>
      <c r="P19" s="9"/>
      <c r="Q19" s="9"/>
    </row>
    <row r="20" spans="1:17" ht="9.9499999999999993" customHeight="1" thickBot="1" x14ac:dyDescent="0.3">
      <c r="A20" s="47"/>
      <c r="B20" s="48"/>
      <c r="C20" s="48"/>
      <c r="D20" s="48"/>
      <c r="E20" s="48"/>
      <c r="F20" s="48"/>
      <c r="G20" s="48"/>
      <c r="H20" s="48"/>
      <c r="I20" s="48"/>
      <c r="J20" s="48"/>
      <c r="K20" s="49"/>
      <c r="L20" s="5"/>
      <c r="M20" s="5"/>
      <c r="N20" s="5"/>
      <c r="O20" s="5"/>
      <c r="P20" s="5"/>
      <c r="Q20" s="5"/>
    </row>
    <row r="21" spans="1:17" ht="32.450000000000003" customHeight="1" thickBot="1" x14ac:dyDescent="0.3">
      <c r="A21" s="90" t="s">
        <v>18</v>
      </c>
      <c r="B21" s="91"/>
      <c r="C21" s="91"/>
      <c r="D21" s="91"/>
      <c r="E21" s="91"/>
      <c r="F21" s="91"/>
      <c r="G21" s="91"/>
      <c r="H21" s="94" t="s">
        <v>32</v>
      </c>
      <c r="I21" s="95"/>
      <c r="J21" s="95"/>
      <c r="K21" s="96"/>
      <c r="L21" s="5"/>
      <c r="M21" s="5"/>
      <c r="N21" s="5"/>
      <c r="O21" s="5"/>
      <c r="P21" s="5"/>
      <c r="Q21" s="5"/>
    </row>
    <row r="22" spans="1:17" ht="45" customHeight="1" x14ac:dyDescent="0.25">
      <c r="A22" s="105" t="s">
        <v>17</v>
      </c>
      <c r="B22" s="106"/>
      <c r="C22" s="106"/>
      <c r="D22" s="106"/>
      <c r="E22" s="106"/>
      <c r="F22" s="106"/>
      <c r="G22" s="106"/>
      <c r="H22" s="112" t="s">
        <v>24</v>
      </c>
      <c r="I22" s="113"/>
      <c r="J22" s="97" t="e">
        <f>(C16-B16)*O16</f>
        <v>#N/A</v>
      </c>
      <c r="K22" s="98"/>
      <c r="L22" s="5"/>
      <c r="M22" s="5"/>
      <c r="N22" s="5"/>
      <c r="O22" s="5"/>
      <c r="P22" s="5"/>
      <c r="Q22" s="5"/>
    </row>
    <row r="23" spans="1:17" ht="29.1" customHeight="1" x14ac:dyDescent="0.25">
      <c r="A23" s="90" t="s">
        <v>19</v>
      </c>
      <c r="B23" s="91"/>
      <c r="C23" s="91"/>
      <c r="D23" s="91"/>
      <c r="E23" s="91"/>
      <c r="F23" s="91"/>
      <c r="G23" s="91"/>
      <c r="H23" s="88" t="s">
        <v>25</v>
      </c>
      <c r="I23" s="89"/>
      <c r="J23" s="99" t="e" cm="1">
        <f t="array" ref="J23">_xlfn.IFS(C8="Less than 15 years",0,C8="Between 15 and 20 years",(C17-C16)*O16,C8="Between 20 and 25 years",((C18-C16)-(B18-B16))*O16,C8="25 years or more",((C19-C16)-(B18-B16))*O16)</f>
        <v>#N/A</v>
      </c>
      <c r="K23" s="100"/>
      <c r="L23" s="5"/>
      <c r="M23" s="5"/>
      <c r="N23" s="5"/>
      <c r="O23" s="5"/>
      <c r="P23" s="5"/>
      <c r="Q23" s="5"/>
    </row>
    <row r="24" spans="1:17" ht="29.1" customHeight="1" x14ac:dyDescent="0.25">
      <c r="A24" s="90" t="s">
        <v>20</v>
      </c>
      <c r="B24" s="91"/>
      <c r="C24" s="91"/>
      <c r="D24" s="91"/>
      <c r="E24" s="91"/>
      <c r="F24" s="91"/>
      <c r="G24" s="91"/>
      <c r="H24" s="88" t="s">
        <v>26</v>
      </c>
      <c r="I24" s="89"/>
      <c r="J24" s="99" t="e" cm="1">
        <f t="array" ref="J24">_xlfn.IFS(C8="Less than 15 years",(C16-B16)*2*O17,C8="Between 15 and 20 years",(C17-B16)*2*O17,C8="between 20 and 25 years",(C18-B18)*2*O17,C8="25 years or more",(C19-B18)*2*O17)</f>
        <v>#N/A</v>
      </c>
      <c r="K24" s="100"/>
      <c r="L24" s="5"/>
      <c r="M24" s="5"/>
      <c r="N24" s="5"/>
      <c r="O24" s="5"/>
      <c r="P24" s="5"/>
      <c r="Q24" s="5"/>
    </row>
    <row r="25" spans="1:17" ht="29.1" customHeight="1" x14ac:dyDescent="0.25">
      <c r="A25" s="90" t="s">
        <v>21</v>
      </c>
      <c r="B25" s="91"/>
      <c r="C25" s="91"/>
      <c r="D25" s="91"/>
      <c r="E25" s="91"/>
      <c r="F25" s="91"/>
      <c r="G25" s="91"/>
      <c r="H25" s="88" t="s">
        <v>27</v>
      </c>
      <c r="I25" s="89"/>
      <c r="J25" s="99" t="e" cm="1">
        <f t="array" ref="J25">_xlfn.IFS(C8="Less than 15 years",(C16-B16)/4*O18,C8="Between 15 and 20 years",(C17-B16)/4*O18,C8="Between 20 and 25 years",(C18-B18)/4*O18,C8="25 years or more",(C19-B18)/4*O18)</f>
        <v>#N/A</v>
      </c>
      <c r="K25" s="100"/>
      <c r="L25" s="5"/>
      <c r="M25" s="5"/>
      <c r="N25" s="5"/>
      <c r="O25" s="5"/>
      <c r="P25" s="5"/>
      <c r="Q25" s="5"/>
    </row>
    <row r="26" spans="1:17" ht="45" customHeight="1" x14ac:dyDescent="0.25">
      <c r="A26" s="90" t="s">
        <v>22</v>
      </c>
      <c r="B26" s="91"/>
      <c r="C26" s="91"/>
      <c r="D26" s="91"/>
      <c r="E26" s="91"/>
      <c r="F26" s="91"/>
      <c r="G26" s="91"/>
      <c r="H26" s="101" t="s">
        <v>45</v>
      </c>
      <c r="I26" s="102"/>
      <c r="J26" s="107" t="e">
        <f>J22+J23+J24+J25</f>
        <v>#N/A</v>
      </c>
      <c r="K26" s="108"/>
      <c r="L26" s="5"/>
      <c r="M26" s="5"/>
      <c r="N26" s="5"/>
      <c r="O26" s="5"/>
      <c r="P26" s="5"/>
      <c r="Q26" s="5"/>
    </row>
    <row r="27" spans="1:17" ht="17.25" customHeight="1" thickBot="1" x14ac:dyDescent="0.3">
      <c r="A27" s="92"/>
      <c r="B27" s="93"/>
      <c r="C27" s="93"/>
      <c r="D27" s="93"/>
      <c r="E27" s="93"/>
      <c r="F27" s="93"/>
      <c r="G27" s="93"/>
      <c r="H27" s="103"/>
      <c r="I27" s="104"/>
      <c r="J27" s="109"/>
      <c r="K27" s="110"/>
      <c r="L27" s="5"/>
      <c r="M27" s="5"/>
      <c r="N27" s="5"/>
      <c r="O27" s="5"/>
      <c r="P27" s="5"/>
      <c r="Q27" s="5"/>
    </row>
    <row r="28" spans="1:17" ht="28.5" hidden="1" customHeight="1" x14ac:dyDescent="0.45">
      <c r="A28" s="111" t="s">
        <v>16</v>
      </c>
      <c r="B28" s="111"/>
      <c r="C28" s="111"/>
      <c r="D28" s="111"/>
      <c r="E28" s="111"/>
      <c r="F28" s="111"/>
      <c r="G28" s="2"/>
      <c r="H28" s="40"/>
      <c r="I28" s="2"/>
      <c r="J28" s="2"/>
      <c r="K28" s="41"/>
      <c r="L28" s="6"/>
      <c r="M28" s="6"/>
      <c r="N28" s="5"/>
      <c r="O28" s="5"/>
      <c r="P28" s="5"/>
      <c r="Q28" s="5"/>
    </row>
    <row r="29" spans="1:17" ht="35.1" hidden="1" customHeight="1" x14ac:dyDescent="0.45">
      <c r="A29" s="2"/>
      <c r="B29" s="2"/>
      <c r="C29" s="2"/>
      <c r="D29" s="2"/>
      <c r="E29" s="2"/>
      <c r="F29" s="2"/>
      <c r="G29" s="2"/>
      <c r="H29" s="40"/>
      <c r="I29" s="2"/>
      <c r="J29" s="2"/>
      <c r="K29" s="41"/>
      <c r="L29" s="6"/>
      <c r="M29" s="6"/>
      <c r="N29" s="5"/>
      <c r="O29" s="5"/>
      <c r="P29" s="5"/>
      <c r="Q29" s="5"/>
    </row>
    <row r="30" spans="1:17" ht="33.6" hidden="1" customHeight="1" x14ac:dyDescent="0.45">
      <c r="A30" s="2"/>
      <c r="B30" s="2"/>
      <c r="C30" s="2"/>
      <c r="D30" s="2"/>
      <c r="E30" s="2"/>
      <c r="F30" s="2"/>
      <c r="G30" s="2"/>
      <c r="H30" s="40"/>
      <c r="I30" s="2"/>
      <c r="J30" s="2"/>
      <c r="K30" s="41"/>
      <c r="L30" s="6"/>
      <c r="M30" s="6"/>
      <c r="N30" s="5"/>
      <c r="O30" s="5"/>
      <c r="P30" s="5"/>
      <c r="Q30" s="5"/>
    </row>
    <row r="34" spans="5:5" ht="12.95" hidden="1" customHeight="1" x14ac:dyDescent="0.25">
      <c r="E34" s="4"/>
    </row>
    <row r="36" spans="5:5" ht="27" hidden="1" customHeight="1" x14ac:dyDescent="0.25">
      <c r="E36" s="1"/>
    </row>
  </sheetData>
  <sheetProtection algorithmName="SHA-512" hashValue="dTKi1110rzdfewXwf65875fTyIxENBWIyNiGs/KpXl228P2mPjdtmGoYIwriHCsMNbxBaLGZn/lBQOuCOj4REw==" saltValue="iFI8pQuualzssPoh9IPX3g==" spinCount="100000" sheet="1" formatCells="0" formatColumns="0" formatRows="0" insertColumns="0" insertRows="0" insertHyperlinks="0" deleteColumns="0" deleteRows="0" sort="0" autoFilter="0" pivotTables="0"/>
  <mergeCells count="35">
    <mergeCell ref="L18:N18"/>
    <mergeCell ref="J26:K27"/>
    <mergeCell ref="J16:K16"/>
    <mergeCell ref="A28:F28"/>
    <mergeCell ref="H22:I22"/>
    <mergeCell ref="H23:I23"/>
    <mergeCell ref="H25:I25"/>
    <mergeCell ref="A8:B8"/>
    <mergeCell ref="A10:B10"/>
    <mergeCell ref="L16:N16"/>
    <mergeCell ref="H24:I24"/>
    <mergeCell ref="A26:G27"/>
    <mergeCell ref="H21:K21"/>
    <mergeCell ref="J22:K22"/>
    <mergeCell ref="J23:K23"/>
    <mergeCell ref="J24:K24"/>
    <mergeCell ref="J25:K25"/>
    <mergeCell ref="H26:I27"/>
    <mergeCell ref="A21:G21"/>
    <mergeCell ref="A22:G22"/>
    <mergeCell ref="A23:G23"/>
    <mergeCell ref="A24:G24"/>
    <mergeCell ref="A25:G25"/>
    <mergeCell ref="A1:K1"/>
    <mergeCell ref="A2:K2"/>
    <mergeCell ref="A3:K3"/>
    <mergeCell ref="A6:B6"/>
    <mergeCell ref="D6:I6"/>
    <mergeCell ref="A4:J4"/>
    <mergeCell ref="J17:K17"/>
    <mergeCell ref="J18:K18"/>
    <mergeCell ref="J19:K19"/>
    <mergeCell ref="J13:K13"/>
    <mergeCell ref="D8:I8"/>
    <mergeCell ref="D10:I10"/>
  </mergeCells>
  <dataValidations count="2">
    <dataValidation type="list" showInputMessage="1" showErrorMessage="1" sqref="C10" xr:uid="{57E20419-84FF-4F66-9C2D-36C4B2B18C38}">
      <formula1>$L$10:$L$11</formula1>
    </dataValidation>
    <dataValidation type="list" allowBlank="1" showInputMessage="1" showErrorMessage="1" sqref="C8:C9" xr:uid="{01CAD789-CA0C-4B70-939D-78C06CDE96DA}">
      <formula1>$L$5:$L$8</formula1>
    </dataValidation>
  </dataValidations>
  <printOptions horizontalCentered="1" verticalCentered="1"/>
  <pageMargins left="0.51181102362204722" right="0.51181102362204722" top="0.55118110236220474" bottom="0.55118110236220474" header="0.31496062992125984" footer="0.31496062992125984"/>
  <pageSetup scale="6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7571F00B5CCCB47B5301F02579833A5" ma:contentTypeVersion="18" ma:contentTypeDescription="Create a new document." ma:contentTypeScope="" ma:versionID="ccb69f1e0d0025dd5df035cddf750511">
  <xsd:schema xmlns:xsd="http://www.w3.org/2001/XMLSchema" xmlns:xs="http://www.w3.org/2001/XMLSchema" xmlns:p="http://schemas.microsoft.com/office/2006/metadata/properties" xmlns:ns2="f6442f15-9f9d-4524-9329-49b5c939205a" xmlns:ns3="5c9728ca-3f62-4370-8acc-89453a5554a3" xmlns:ns4="8288a1f8-83cf-4b80-aaf8-98e575a96b9e" targetNamespace="http://schemas.microsoft.com/office/2006/metadata/properties" ma:root="true" ma:fieldsID="c45775270e6a8fb9ed9d22565baf7c26" ns2:_="" ns3:_="" ns4:_="">
    <xsd:import namespace="f6442f15-9f9d-4524-9329-49b5c939205a"/>
    <xsd:import namespace="5c9728ca-3f62-4370-8acc-89453a5554a3"/>
    <xsd:import namespace="8288a1f8-83cf-4b80-aaf8-98e575a96b9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3:SharedWithUsers" minOccurs="0"/>
                <xsd:element ref="ns3:SharedWithDetails" minOccurs="0"/>
                <xsd:element ref="ns2:MediaServiceLocation"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442f15-9f9d-4524-9329-49b5c93920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a3a7646-89f3-4ab3-b790-cb3d98b4944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9728ca-3f62-4370-8acc-89453a5554a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288a1f8-83cf-4b80-aaf8-98e575a96b9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a7fd217c-2a83-4dc1-8d23-7744468a0457}" ma:internalName="TaxCatchAll" ma:showField="CatchAllData" ma:web="5c9728ca-3f62-4370-8acc-89453a5554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C005EE-D9E7-4E69-8441-1F412B3936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442f15-9f9d-4524-9329-49b5c939205a"/>
    <ds:schemaRef ds:uri="5c9728ca-3f62-4370-8acc-89453a5554a3"/>
    <ds:schemaRef ds:uri="8288a1f8-83cf-4b80-aaf8-98e575a96b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CA8AB9-75BE-4251-BCF7-2D476B26A2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Wage Estimator</vt:lpstr>
      <vt:lpstr>'Wage Estimator'!Print_Area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 McLean</dc:creator>
  <cp:lastModifiedBy>Margaret Schroeder</cp:lastModifiedBy>
  <cp:lastPrinted>2024-10-15T20:40:41Z</cp:lastPrinted>
  <dcterms:created xsi:type="dcterms:W3CDTF">2024-10-11T14:43:55Z</dcterms:created>
  <dcterms:modified xsi:type="dcterms:W3CDTF">2024-10-15T23:22:45Z</dcterms:modified>
</cp:coreProperties>
</file>